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blo\Downloads\"/>
    </mc:Choice>
  </mc:AlternateContent>
  <xr:revisionPtr revIDLastSave="0" documentId="8_{F3FE5E47-6B0F-434B-85ED-1859AD271236}" xr6:coauthVersionLast="47" xr6:coauthVersionMax="47" xr10:uidLastSave="{00000000-0000-0000-0000-000000000000}"/>
  <bookViews>
    <workbookView xWindow="-108" yWindow="-108" windowWidth="23256" windowHeight="13176" xr2:uid="{C20F3997-7D4A-49EB-B0F0-C78183B6A77B}"/>
  </bookViews>
  <sheets>
    <sheet name="Hoja1" sheetId="1" r:id="rId1"/>
    <sheet name="C.TOTAL PRODUCCIÓN POR JABÓN" sheetId="2" r:id="rId2"/>
    <sheet name="MATERIA PRIMA DIRECTA" sheetId="3" r:id="rId3"/>
    <sheet name="MANO DE OBRA DIRECTA" sheetId="4" r:id="rId4"/>
    <sheet name="COSTOS INDIRECTOS DE FABRICACIÓ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F32" i="2"/>
  <c r="G20" i="2"/>
  <c r="G21" i="2"/>
  <c r="G22" i="2"/>
  <c r="G23" i="2"/>
  <c r="G24" i="2"/>
  <c r="G25" i="2"/>
  <c r="G26" i="2"/>
  <c r="G27" i="2"/>
  <c r="G28" i="2"/>
  <c r="G29" i="2"/>
  <c r="G30" i="2"/>
  <c r="G19" i="2"/>
  <c r="C14" i="4"/>
  <c r="C12" i="4"/>
  <c r="F31" i="2"/>
  <c r="G16" i="2"/>
  <c r="F14" i="2"/>
  <c r="G8" i="2"/>
  <c r="G7" i="2"/>
  <c r="G9" i="2"/>
  <c r="G10" i="2"/>
  <c r="G11" i="2"/>
  <c r="G12" i="2"/>
  <c r="G13" i="2"/>
  <c r="F17" i="2"/>
  <c r="G17" i="2" s="1"/>
  <c r="H8" i="5"/>
  <c r="H11" i="5"/>
  <c r="H10" i="5"/>
  <c r="H5" i="5"/>
  <c r="H12" i="5"/>
  <c r="F14" i="5"/>
  <c r="H14" i="5" s="1"/>
  <c r="F13" i="5"/>
  <c r="H13" i="5" s="1"/>
  <c r="F10" i="5"/>
  <c r="F15" i="5"/>
  <c r="H15" i="5" s="1"/>
  <c r="H9" i="5"/>
  <c r="H6" i="5"/>
  <c r="H7" i="5"/>
  <c r="H4" i="5"/>
  <c r="E7" i="4"/>
  <c r="C11" i="4" s="1"/>
  <c r="E6" i="4"/>
  <c r="C9" i="4"/>
  <c r="C10" i="4" s="1"/>
  <c r="C5" i="4"/>
  <c r="C8" i="4"/>
  <c r="C7" i="4"/>
  <c r="C6" i="4"/>
  <c r="I18" i="3"/>
  <c r="I19" i="3"/>
  <c r="I20" i="3"/>
  <c r="I21" i="3"/>
  <c r="I22" i="3"/>
  <c r="I17" i="3"/>
  <c r="I16" i="3"/>
  <c r="G16" i="3"/>
  <c r="E15" i="3"/>
  <c r="E16" i="3"/>
  <c r="G11" i="3"/>
  <c r="G10" i="3"/>
  <c r="G9" i="3"/>
  <c r="G8" i="3"/>
  <c r="G7" i="3"/>
  <c r="G6" i="3"/>
  <c r="G5" i="3"/>
  <c r="G4" i="3"/>
  <c r="A22" i="3"/>
  <c r="G22" i="3" s="1"/>
  <c r="G21" i="3"/>
  <c r="A21" i="3"/>
  <c r="A20" i="3"/>
  <c r="G20" i="3" s="1"/>
  <c r="G19" i="3"/>
  <c r="A18" i="3"/>
  <c r="G18" i="3" s="1"/>
  <c r="A17" i="3"/>
  <c r="G17" i="3" s="1"/>
  <c r="E23" i="3"/>
  <c r="A16" i="3"/>
  <c r="G14" i="2" l="1"/>
  <c r="G31" i="2"/>
  <c r="H18" i="5"/>
  <c r="H19" i="5" s="1"/>
  <c r="I23" i="3"/>
  <c r="G23" i="3"/>
  <c r="E11" i="3" l="1"/>
</calcChain>
</file>

<file path=xl/sharedStrings.xml><?xml version="1.0" encoding="utf-8"?>
<sst xmlns="http://schemas.openxmlformats.org/spreadsheetml/2006/main" count="157" uniqueCount="97">
  <si>
    <t>PRODUCTO:</t>
  </si>
  <si>
    <t xml:space="preserve">PRODUCCIÓN TOTAL DEL MES: </t>
  </si>
  <si>
    <t xml:space="preserve">SHAMPOO SÓLIDO 2 EN 1 </t>
  </si>
  <si>
    <t>PERIODO:</t>
  </si>
  <si>
    <t>DETALLE</t>
  </si>
  <si>
    <t>COSTO TOTAL</t>
  </si>
  <si>
    <t>SCI 85%</t>
  </si>
  <si>
    <t>UNIDAD</t>
  </si>
  <si>
    <t>Kg</t>
  </si>
  <si>
    <t>Litros</t>
  </si>
  <si>
    <t>Agua Destilada(infusión)</t>
  </si>
  <si>
    <t>Manteca de Karité</t>
  </si>
  <si>
    <t>Aceite de Coco</t>
  </si>
  <si>
    <t>Arcilla Allpa-Jampi</t>
  </si>
  <si>
    <t>Aceite Esencial de  Romero</t>
  </si>
  <si>
    <t>Vitamina E</t>
  </si>
  <si>
    <t>COSTO UNITARIO</t>
  </si>
  <si>
    <t>CANTIDAD</t>
  </si>
  <si>
    <t>Cajas Pequeñas de Cartón</t>
  </si>
  <si>
    <t xml:space="preserve">CANTIDAD </t>
  </si>
  <si>
    <t>VALOR</t>
  </si>
  <si>
    <t>PRECIOS DE COMPRA</t>
  </si>
  <si>
    <t>INSUMO</t>
  </si>
  <si>
    <t>PRESENTACIÓN QUE COMPRAS</t>
  </si>
  <si>
    <t>500 g (0,5 Kg)</t>
  </si>
  <si>
    <t xml:space="preserve"> 1 Kg</t>
  </si>
  <si>
    <t>1 Litro</t>
  </si>
  <si>
    <t>PRECIO QUE PAGAS</t>
  </si>
  <si>
    <t>COSTO UNITARIO(1 Kg o 1 L)</t>
  </si>
  <si>
    <r>
      <rPr>
        <sz val="22"/>
        <color theme="1"/>
        <rFont val="Times New Roman"/>
        <family val="1"/>
      </rPr>
      <t>MATERIA PRIMA DIRECTA</t>
    </r>
    <r>
      <rPr>
        <sz val="11"/>
        <color theme="1"/>
        <rFont val="Times New Roman"/>
        <family val="1"/>
      </rPr>
      <t xml:space="preserve"> </t>
    </r>
  </si>
  <si>
    <t>TOTAL:</t>
  </si>
  <si>
    <t>COSTO TOTAL UNITARIA</t>
  </si>
  <si>
    <t xml:space="preserve">Salario </t>
  </si>
  <si>
    <t>DATOS</t>
  </si>
  <si>
    <t>Salario</t>
  </si>
  <si>
    <t>XIII</t>
  </si>
  <si>
    <t>XIV</t>
  </si>
  <si>
    <t>Vacaciones</t>
  </si>
  <si>
    <t>Aporte Patronal</t>
  </si>
  <si>
    <t>Salario Mensual</t>
  </si>
  <si>
    <t>200 UNIDADES</t>
  </si>
  <si>
    <t>Hora/Hombre</t>
  </si>
  <si>
    <t>Horas-Hombres invertidas 200 jabones</t>
  </si>
  <si>
    <t>DATOS:</t>
  </si>
  <si>
    <t>200 jabones</t>
  </si>
  <si>
    <t>5 jabones=3 horas</t>
  </si>
  <si>
    <t>Tandas</t>
  </si>
  <si>
    <t xml:space="preserve">Horas/hombres </t>
  </si>
  <si>
    <t>Costo Total Mano de Obra</t>
  </si>
  <si>
    <t>COSTO UNITARIO DE MANO DE OBRA</t>
  </si>
  <si>
    <t>Unidades Producidas</t>
  </si>
  <si>
    <t>COSTOS INDIRECTOS DE FABRICACIÓN</t>
  </si>
  <si>
    <t>u</t>
  </si>
  <si>
    <t>COSTO UNITARIO X UNIDAD</t>
  </si>
  <si>
    <t>Etiquetas adhesivas (Logo)</t>
  </si>
  <si>
    <t>Guantes</t>
  </si>
  <si>
    <t>Mascarillas</t>
  </si>
  <si>
    <t>litro</t>
  </si>
  <si>
    <t>Gorros Quirurjicos</t>
  </si>
  <si>
    <t>lu</t>
  </si>
  <si>
    <t xml:space="preserve">Alcohol </t>
  </si>
  <si>
    <t xml:space="preserve">Espatulas de silicona </t>
  </si>
  <si>
    <t xml:space="preserve">Olla de acero inoxidable </t>
  </si>
  <si>
    <t>Bowl acero inoxidable</t>
  </si>
  <si>
    <t>Papel Film</t>
  </si>
  <si>
    <t>Papel Desechable</t>
  </si>
  <si>
    <t xml:space="preserve">Servicios Básicos </t>
  </si>
  <si>
    <t>Agua</t>
  </si>
  <si>
    <t>Luz</t>
  </si>
  <si>
    <t>TOTAL CIF:</t>
  </si>
  <si>
    <t>COSTOS POR UNIDAD MENSUAL</t>
  </si>
  <si>
    <t>TOTAL</t>
  </si>
  <si>
    <t>1.MATERIA PRIMA DIRECTA</t>
  </si>
  <si>
    <t>TOTAL MPD</t>
  </si>
  <si>
    <t>2.MANO DE OBRA DIRECTA</t>
  </si>
  <si>
    <t>3.COSTOS INDIRECTOS DE FABRICACIÓN</t>
  </si>
  <si>
    <t>TOTAL CIF</t>
  </si>
  <si>
    <t>VARIABLE</t>
  </si>
  <si>
    <t>FIJO</t>
  </si>
  <si>
    <t>MIXTO</t>
  </si>
  <si>
    <t>UNIVERSIDAD CATÓLICA DE CUENCA</t>
  </si>
  <si>
    <t>COSTEO DEL PRODUCTO ESTRELLA DE EMPRESA EN FORMACIÓN</t>
  </si>
  <si>
    <t xml:space="preserve">UNIDAD ACADEMICA DE CIENCIAS ECONÓMICAS Y EMPRESARIALES </t>
  </si>
  <si>
    <t>ESTUDIANTES</t>
  </si>
  <si>
    <t xml:space="preserve">Emilia Castro </t>
  </si>
  <si>
    <t>Pablo Sabogal</t>
  </si>
  <si>
    <t>Liseth Loayza</t>
  </si>
  <si>
    <t>Barbara Pineda</t>
  </si>
  <si>
    <t>DOCENTE</t>
  </si>
  <si>
    <t>Ing. Narcisa Reyes</t>
  </si>
  <si>
    <t>CARRERA DE NEGOCIOS INTERNACIONALES</t>
  </si>
  <si>
    <t>Segundo "A"</t>
  </si>
  <si>
    <t>CICLO</t>
  </si>
  <si>
    <t>MATERIA</t>
  </si>
  <si>
    <t>Contabilidad de Costos</t>
  </si>
  <si>
    <t>FECHA DE ENTREGA</t>
  </si>
  <si>
    <t>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</si>
</sst>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43" formatCode="_ * #,##0.00_ ;_ * \-#,##0.00_ ;_ * &quot;-&quot;??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22"/>
      <color theme="1"/>
      <name val="Times New Roman"/>
      <family val="1"/>
    </font>
    <font>
      <sz val="11"/>
      <color theme="1"/>
      <name val="Aptos Narrow"/>
      <family val="1"/>
      <scheme val="minor"/>
    </font>
    <font>
      <b/>
      <sz val="11"/>
      <color theme="1"/>
      <name val="Times New Roman"/>
      <family val="1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b/>
      <i/>
      <u/>
      <sz val="14"/>
      <color rgb="FF000000"/>
      <name val="Times New Roman"/>
      <family val="1"/>
    </font>
    <font>
      <b/>
      <u/>
      <sz val="24"/>
      <color theme="1"/>
      <name val="Times New Roman"/>
      <family val="1"/>
    </font>
    <font>
      <b/>
      <u/>
      <sz val="14"/>
      <color theme="1"/>
      <name val="Times New Roman"/>
      <family val="1"/>
    </font>
    <font>
      <i/>
      <sz val="12"/>
      <color theme="1"/>
      <name val="Times New Roman"/>
      <family val="1"/>
    </font>
    <font>
      <b/>
      <sz val="16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5" fillId="0" borderId="0" xfId="0" applyFont="1"/>
    <xf numFmtId="0" fontId="0" fillId="0" borderId="1" xfId="2" applyNumberFormat="1" applyFont="1" applyBorder="1" applyAlignment="1"/>
    <xf numFmtId="1" fontId="0" fillId="0" borderId="1" xfId="2" applyNumberFormat="1" applyFont="1" applyBorder="1" applyAlignment="1"/>
    <xf numFmtId="44" fontId="0" fillId="0" borderId="1" xfId="1" applyFont="1" applyBorder="1" applyAlignment="1">
      <alignment horizontal="center"/>
    </xf>
    <xf numFmtId="44" fontId="0" fillId="0" borderId="1" xfId="1" applyFont="1" applyBorder="1" applyAlignme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0" fillId="0" borderId="1" xfId="0" applyBorder="1"/>
    <xf numFmtId="1" fontId="0" fillId="0" borderId="1" xfId="2" applyNumberFormat="1" applyFont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2" fontId="0" fillId="0" borderId="1" xfId="0" applyNumberFormat="1" applyBorder="1"/>
    <xf numFmtId="43" fontId="0" fillId="0" borderId="1" xfId="3" applyFont="1" applyBorder="1"/>
    <xf numFmtId="43" fontId="0" fillId="3" borderId="1" xfId="3" applyFont="1" applyFill="1" applyBorder="1"/>
    <xf numFmtId="0" fontId="2" fillId="0" borderId="1" xfId="0" applyFont="1" applyBorder="1"/>
    <xf numFmtId="43" fontId="2" fillId="0" borderId="1" xfId="3" applyFont="1" applyBorder="1"/>
    <xf numFmtId="43" fontId="2" fillId="0" borderId="1" xfId="0" applyNumberFormat="1" applyFont="1" applyBorder="1"/>
    <xf numFmtId="0" fontId="0" fillId="0" borderId="2" xfId="2" applyNumberFormat="1" applyFont="1" applyBorder="1" applyAlignment="1"/>
    <xf numFmtId="0" fontId="8" fillId="0" borderId="5" xfId="0" applyFont="1" applyBorder="1"/>
    <xf numFmtId="0" fontId="8" fillId="0" borderId="5" xfId="0" applyFont="1" applyBorder="1" applyAlignment="1">
      <alignment horizontal="left"/>
    </xf>
    <xf numFmtId="0" fontId="8" fillId="0" borderId="7" xfId="0" applyFont="1" applyBorder="1"/>
    <xf numFmtId="0" fontId="8" fillId="4" borderId="5" xfId="0" applyFont="1" applyFill="1" applyBorder="1"/>
    <xf numFmtId="0" fontId="8" fillId="4" borderId="6" xfId="0" applyFont="1" applyFill="1" applyBorder="1"/>
    <xf numFmtId="0" fontId="8" fillId="4" borderId="13" xfId="0" applyFont="1" applyFill="1" applyBorder="1"/>
    <xf numFmtId="0" fontId="3" fillId="0" borderId="8" xfId="0" applyFont="1" applyBorder="1"/>
    <xf numFmtId="0" fontId="8" fillId="5" borderId="10" xfId="0" applyFont="1" applyFill="1" applyBorder="1"/>
    <xf numFmtId="0" fontId="3" fillId="5" borderId="11" xfId="0" applyFont="1" applyFill="1" applyBorder="1"/>
    <xf numFmtId="0" fontId="3" fillId="5" borderId="10" xfId="0" applyFont="1" applyFill="1" applyBorder="1"/>
    <xf numFmtId="0" fontId="8" fillId="4" borderId="10" xfId="0" applyFont="1" applyFill="1" applyBorder="1"/>
    <xf numFmtId="0" fontId="8" fillId="4" borderId="11" xfId="0" applyFont="1" applyFill="1" applyBorder="1"/>
    <xf numFmtId="0" fontId="8" fillId="5" borderId="15" xfId="0" applyFont="1" applyFill="1" applyBorder="1"/>
    <xf numFmtId="0" fontId="3" fillId="5" borderId="16" xfId="0" applyFont="1" applyFill="1" applyBorder="1"/>
    <xf numFmtId="0" fontId="8" fillId="4" borderId="14" xfId="0" applyFont="1" applyFill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44" fontId="3" fillId="0" borderId="1" xfId="0" applyNumberFormat="1" applyFont="1" applyBorder="1"/>
    <xf numFmtId="0" fontId="9" fillId="7" borderId="8" xfId="0" applyFont="1" applyFill="1" applyBorder="1"/>
    <xf numFmtId="0" fontId="10" fillId="7" borderId="0" xfId="0" applyFont="1" applyFill="1" applyAlignment="1">
      <alignment horizontal="center"/>
    </xf>
    <xf numFmtId="0" fontId="9" fillId="7" borderId="0" xfId="0" applyFont="1" applyFill="1"/>
    <xf numFmtId="0" fontId="10" fillId="7" borderId="0" xfId="0" applyFont="1" applyFill="1"/>
    <xf numFmtId="0" fontId="10" fillId="7" borderId="8" xfId="0" applyFont="1" applyFill="1" applyBorder="1"/>
    <xf numFmtId="44" fontId="10" fillId="7" borderId="8" xfId="0" applyNumberFormat="1" applyFont="1" applyFill="1" applyBorder="1"/>
    <xf numFmtId="44" fontId="10" fillId="7" borderId="9" xfId="0" applyNumberFormat="1" applyFont="1" applyFill="1" applyBorder="1"/>
    <xf numFmtId="43" fontId="0" fillId="0" borderId="0" xfId="0" applyNumberFormat="1"/>
    <xf numFmtId="44" fontId="3" fillId="0" borderId="8" xfId="1" applyFont="1" applyBorder="1" applyAlignment="1">
      <alignment horizontal="right"/>
    </xf>
    <xf numFmtId="44" fontId="3" fillId="5" borderId="10" xfId="1" applyFont="1" applyFill="1" applyBorder="1"/>
    <xf numFmtId="44" fontId="3" fillId="0" borderId="9" xfId="1" applyFont="1" applyBorder="1"/>
    <xf numFmtId="44" fontId="3" fillId="5" borderId="12" xfId="1" applyFont="1" applyFill="1" applyBorder="1"/>
    <xf numFmtId="0" fontId="3" fillId="5" borderId="15" xfId="0" applyFont="1" applyFill="1" applyBorder="1"/>
    <xf numFmtId="0" fontId="3" fillId="5" borderId="17" xfId="0" applyFont="1" applyFill="1" applyBorder="1"/>
    <xf numFmtId="44" fontId="3" fillId="0" borderId="1" xfId="1" applyFont="1" applyBorder="1"/>
    <xf numFmtId="44" fontId="3" fillId="5" borderId="15" xfId="0" applyNumberFormat="1" applyFont="1" applyFill="1" applyBorder="1"/>
    <xf numFmtId="0" fontId="0" fillId="6" borderId="1" xfId="0" applyFill="1" applyBorder="1"/>
    <xf numFmtId="0" fontId="0" fillId="7" borderId="1" xfId="0" applyFill="1" applyBorder="1"/>
    <xf numFmtId="0" fontId="6" fillId="6" borderId="5" xfId="0" applyFont="1" applyFill="1" applyBorder="1"/>
    <xf numFmtId="0" fontId="6" fillId="6" borderId="6" xfId="0" applyFont="1" applyFill="1" applyBorder="1"/>
    <xf numFmtId="0" fontId="3" fillId="6" borderId="6" xfId="0" applyFont="1" applyFill="1" applyBorder="1"/>
    <xf numFmtId="0" fontId="3" fillId="6" borderId="13" xfId="0" applyFont="1" applyFill="1" applyBorder="1"/>
    <xf numFmtId="0" fontId="3" fillId="6" borderId="5" xfId="0" applyFont="1" applyFill="1" applyBorder="1"/>
    <xf numFmtId="44" fontId="3" fillId="6" borderId="5" xfId="0" applyNumberFormat="1" applyFont="1" applyFill="1" applyBorder="1"/>
    <xf numFmtId="44" fontId="3" fillId="6" borderId="7" xfId="0" applyNumberFormat="1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4" fontId="2" fillId="0" borderId="2" xfId="1" applyFont="1" applyBorder="1" applyAlignment="1">
      <alignment horizontal="left" vertical="top"/>
    </xf>
    <xf numFmtId="44" fontId="2" fillId="0" borderId="4" xfId="1" applyFont="1" applyBorder="1" applyAlignment="1">
      <alignment horizontal="left" vertical="top"/>
    </xf>
    <xf numFmtId="44" fontId="2" fillId="0" borderId="2" xfId="1" applyFont="1" applyBorder="1" applyAlignment="1">
      <alignment horizontal="center"/>
    </xf>
    <xf numFmtId="44" fontId="2" fillId="0" borderId="4" xfId="1" applyFont="1" applyBorder="1" applyAlignment="1">
      <alignment horizontal="center"/>
    </xf>
    <xf numFmtId="44" fontId="0" fillId="0" borderId="2" xfId="1" applyFont="1" applyBorder="1" applyAlignment="1">
      <alignment horizontal="center"/>
    </xf>
    <xf numFmtId="44" fontId="0" fillId="0" borderId="4" xfId="1" applyFont="1" applyBorder="1" applyAlignment="1">
      <alignment horizontal="center"/>
    </xf>
    <xf numFmtId="44" fontId="1" fillId="0" borderId="1" xfId="1" applyFont="1" applyBorder="1" applyAlignment="1">
      <alignment horizontal="right" vertical="top"/>
    </xf>
    <xf numFmtId="44" fontId="1" fillId="0" borderId="2" xfId="1" applyFont="1" applyBorder="1" applyAlignment="1">
      <alignment horizontal="left"/>
    </xf>
    <xf numFmtId="44" fontId="1" fillId="0" borderId="4" xfId="1" applyFont="1" applyBorder="1" applyAlignment="1">
      <alignment horizontal="left"/>
    </xf>
    <xf numFmtId="4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4" fontId="0" fillId="0" borderId="2" xfId="1" applyFont="1" applyBorder="1" applyAlignment="1">
      <alignment horizontal="left"/>
    </xf>
    <xf numFmtId="44" fontId="0" fillId="0" borderId="4" xfId="1" applyFont="1" applyBorder="1" applyAlignment="1">
      <alignment horizontal="left"/>
    </xf>
    <xf numFmtId="44" fontId="0" fillId="0" borderId="1" xfId="1" applyFont="1" applyBorder="1" applyAlignment="1">
      <alignment horizontal="left"/>
    </xf>
    <xf numFmtId="44" fontId="0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2" fillId="3" borderId="1" xfId="1" applyFont="1" applyFill="1" applyBorder="1" applyAlignment="1">
      <alignment horizontal="center"/>
    </xf>
    <xf numFmtId="44" fontId="0" fillId="0" borderId="3" xfId="1" applyFont="1" applyBorder="1" applyAlignment="1">
      <alignment horizontal="left"/>
    </xf>
    <xf numFmtId="44" fontId="1" fillId="0" borderId="3" xfId="1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13" xfId="0" applyFont="1" applyBorder="1"/>
    <xf numFmtId="44" fontId="1" fillId="0" borderId="2" xfId="1" applyFont="1" applyBorder="1" applyAlignment="1">
      <alignment horizontal="left" vertical="top"/>
    </xf>
    <xf numFmtId="44" fontId="1" fillId="0" borderId="3" xfId="1" applyFont="1" applyBorder="1" applyAlignment="1">
      <alignment horizontal="left" vertical="top"/>
    </xf>
    <xf numFmtId="44" fontId="1" fillId="0" borderId="4" xfId="1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80E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0</xdr:row>
      <xdr:rowOff>114300</xdr:rowOff>
    </xdr:from>
    <xdr:to>
      <xdr:col>0</xdr:col>
      <xdr:colOff>1982482</xdr:colOff>
      <xdr:row>6</xdr:row>
      <xdr:rowOff>221751</xdr:rowOff>
    </xdr:to>
    <xdr:pic>
      <xdr:nvPicPr>
        <xdr:cNvPr id="2" name="Picture 1" descr="UNIVERSIDAD CATÓLICA DE CUENCA | Mucho Mejor Ecuador">
          <a:extLst>
            <a:ext uri="{FF2B5EF4-FFF2-40B4-BE49-F238E27FC236}">
              <a16:creationId xmlns:a16="http://schemas.microsoft.com/office/drawing/2014/main" id="{8903D95A-5073-C9F1-E921-E05E90DD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49" y="114300"/>
          <a:ext cx="1734833" cy="1460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F3A7-73D3-45F4-A37C-B16BEC9EB204}">
  <dimension ref="A2:A31"/>
  <sheetViews>
    <sheetView tabSelected="1" zoomScale="80" workbookViewId="0">
      <selection activeCell="A6" sqref="A6"/>
    </sheetView>
  </sheetViews>
  <sheetFormatPr defaultColWidth="11.5546875" defaultRowHeight="14.4" x14ac:dyDescent="0.3"/>
  <cols>
    <col min="1" max="1" width="194.109375" customWidth="1"/>
  </cols>
  <sheetData>
    <row r="2" spans="1:1" ht="25.2" customHeight="1" x14ac:dyDescent="0.5">
      <c r="A2" s="116" t="s">
        <v>80</v>
      </c>
    </row>
    <row r="4" spans="1:1" ht="20.399999999999999" x14ac:dyDescent="0.3">
      <c r="A4" s="119" t="s">
        <v>82</v>
      </c>
    </row>
    <row r="6" spans="1:1" ht="18" x14ac:dyDescent="0.3">
      <c r="A6" s="114" t="s">
        <v>81</v>
      </c>
    </row>
    <row r="7" spans="1:1" ht="18" x14ac:dyDescent="0.3">
      <c r="A7" s="115"/>
    </row>
    <row r="8" spans="1:1" ht="17.399999999999999" x14ac:dyDescent="0.3">
      <c r="A8" s="113" t="s">
        <v>90</v>
      </c>
    </row>
    <row r="9" spans="1:1" ht="18" x14ac:dyDescent="0.3">
      <c r="A9" s="114"/>
    </row>
    <row r="10" spans="1:1" ht="17.399999999999999" x14ac:dyDescent="0.3">
      <c r="A10" s="117" t="s">
        <v>83</v>
      </c>
    </row>
    <row r="12" spans="1:1" ht="15.6" x14ac:dyDescent="0.3">
      <c r="A12" s="118" t="s">
        <v>84</v>
      </c>
    </row>
    <row r="13" spans="1:1" ht="15.6" x14ac:dyDescent="0.3">
      <c r="A13" s="118" t="s">
        <v>85</v>
      </c>
    </row>
    <row r="14" spans="1:1" ht="15.6" x14ac:dyDescent="0.3">
      <c r="A14" s="118" t="s">
        <v>86</v>
      </c>
    </row>
    <row r="15" spans="1:1" ht="15.6" x14ac:dyDescent="0.3">
      <c r="A15" s="118" t="s">
        <v>87</v>
      </c>
    </row>
    <row r="17" spans="1:1" ht="17.399999999999999" x14ac:dyDescent="0.3">
      <c r="A17" s="117" t="s">
        <v>88</v>
      </c>
    </row>
    <row r="19" spans="1:1" ht="15.6" x14ac:dyDescent="0.3">
      <c r="A19" s="118" t="s">
        <v>89</v>
      </c>
    </row>
    <row r="21" spans="1:1" ht="17.399999999999999" x14ac:dyDescent="0.3">
      <c r="A21" s="117" t="s">
        <v>92</v>
      </c>
    </row>
    <row r="23" spans="1:1" ht="15.6" x14ac:dyDescent="0.3">
      <c r="A23" s="118" t="s">
        <v>91</v>
      </c>
    </row>
    <row r="25" spans="1:1" ht="17.399999999999999" x14ac:dyDescent="0.3">
      <c r="A25" s="117" t="s">
        <v>93</v>
      </c>
    </row>
    <row r="27" spans="1:1" ht="15.6" x14ac:dyDescent="0.3">
      <c r="A27" s="118" t="s">
        <v>94</v>
      </c>
    </row>
    <row r="29" spans="1:1" ht="17.399999999999999" x14ac:dyDescent="0.3">
      <c r="A29" s="117" t="s">
        <v>95</v>
      </c>
    </row>
    <row r="31" spans="1:1" ht="15.6" x14ac:dyDescent="0.3">
      <c r="A31" s="118" t="s">
        <v>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43FB-CB15-4855-86D2-AE62BF6C533E}">
  <dimension ref="A1:G32"/>
  <sheetViews>
    <sheetView topLeftCell="A23" zoomScale="119" zoomScaleNormal="100" workbookViewId="0">
      <selection activeCell="G33" sqref="G33"/>
    </sheetView>
  </sheetViews>
  <sheetFormatPr defaultColWidth="11.5546875" defaultRowHeight="14.4" x14ac:dyDescent="0.3"/>
  <cols>
    <col min="1" max="1" width="14" customWidth="1"/>
    <col min="4" max="4" width="18.33203125" customWidth="1"/>
    <col min="5" max="5" width="16.88671875" customWidth="1"/>
    <col min="6" max="6" width="16.109375" customWidth="1"/>
    <col min="7" max="7" width="14.6640625" customWidth="1"/>
  </cols>
  <sheetData>
    <row r="1" spans="1:7" x14ac:dyDescent="0.3">
      <c r="A1" s="101" t="s">
        <v>3</v>
      </c>
      <c r="B1" s="101"/>
      <c r="C1" s="101"/>
      <c r="D1" s="3">
        <v>46174</v>
      </c>
    </row>
    <row r="2" spans="1:7" x14ac:dyDescent="0.3">
      <c r="A2" s="101" t="s">
        <v>0</v>
      </c>
      <c r="B2" s="101"/>
      <c r="C2" s="101"/>
      <c r="D2" t="s">
        <v>2</v>
      </c>
    </row>
    <row r="3" spans="1:7" x14ac:dyDescent="0.3">
      <c r="A3" s="1" t="s">
        <v>1</v>
      </c>
      <c r="B3" s="1"/>
      <c r="C3" s="1"/>
      <c r="D3" s="2" t="s">
        <v>40</v>
      </c>
      <c r="E3" s="2"/>
    </row>
    <row r="4" spans="1:7" ht="15" thickBot="1" x14ac:dyDescent="0.35"/>
    <row r="5" spans="1:7" ht="16.2" thickBot="1" x14ac:dyDescent="0.35">
      <c r="A5" s="92" t="s">
        <v>70</v>
      </c>
      <c r="B5" s="93"/>
      <c r="C5" s="93"/>
      <c r="D5" s="94"/>
      <c r="E5" s="23" t="s">
        <v>19</v>
      </c>
      <c r="F5" s="24" t="s">
        <v>20</v>
      </c>
      <c r="G5" s="25" t="s">
        <v>71</v>
      </c>
    </row>
    <row r="6" spans="1:7" ht="15.6" x14ac:dyDescent="0.3">
      <c r="A6" s="33" t="s">
        <v>72</v>
      </c>
      <c r="B6" s="34"/>
      <c r="C6" s="34"/>
      <c r="D6" s="34"/>
      <c r="E6" s="34"/>
      <c r="F6" s="34"/>
      <c r="G6" s="37"/>
    </row>
    <row r="7" spans="1:7" x14ac:dyDescent="0.3">
      <c r="A7" s="83" t="s">
        <v>6</v>
      </c>
      <c r="B7" s="90"/>
      <c r="C7" s="90"/>
      <c r="D7" s="84"/>
      <c r="E7" s="38">
        <v>200</v>
      </c>
      <c r="F7" s="40">
        <v>0.77</v>
      </c>
      <c r="G7" s="40">
        <f>E7*F7</f>
        <v>154</v>
      </c>
    </row>
    <row r="8" spans="1:7" x14ac:dyDescent="0.3">
      <c r="A8" s="83" t="s">
        <v>10</v>
      </c>
      <c r="B8" s="90"/>
      <c r="C8" s="90"/>
      <c r="D8" s="84"/>
      <c r="E8" s="38">
        <v>200</v>
      </c>
      <c r="F8" s="40">
        <v>0.01</v>
      </c>
      <c r="G8" s="40">
        <f>E8*F8</f>
        <v>2</v>
      </c>
    </row>
    <row r="9" spans="1:7" x14ac:dyDescent="0.3">
      <c r="A9" s="83" t="s">
        <v>11</v>
      </c>
      <c r="B9" s="90"/>
      <c r="C9" s="90"/>
      <c r="D9" s="84"/>
      <c r="E9" s="38">
        <v>200</v>
      </c>
      <c r="F9" s="40">
        <v>0.12</v>
      </c>
      <c r="G9" s="40">
        <f t="shared" ref="G9:G13" si="0">E9*F9</f>
        <v>24</v>
      </c>
    </row>
    <row r="10" spans="1:7" x14ac:dyDescent="0.3">
      <c r="A10" s="83" t="s">
        <v>12</v>
      </c>
      <c r="B10" s="90"/>
      <c r="C10" s="90"/>
      <c r="D10" s="84"/>
      <c r="E10" s="38">
        <v>200</v>
      </c>
      <c r="F10" s="40">
        <v>0.05</v>
      </c>
      <c r="G10" s="40">
        <f t="shared" si="0"/>
        <v>10</v>
      </c>
    </row>
    <row r="11" spans="1:7" x14ac:dyDescent="0.3">
      <c r="A11" s="83" t="s">
        <v>13</v>
      </c>
      <c r="B11" s="90"/>
      <c r="C11" s="90"/>
      <c r="D11" s="84"/>
      <c r="E11" s="38">
        <v>200</v>
      </c>
      <c r="F11" s="40">
        <v>0.06</v>
      </c>
      <c r="G11" s="40">
        <f t="shared" si="0"/>
        <v>12</v>
      </c>
    </row>
    <row r="12" spans="1:7" x14ac:dyDescent="0.3">
      <c r="A12" s="83" t="s">
        <v>14</v>
      </c>
      <c r="B12" s="90"/>
      <c r="C12" s="90"/>
      <c r="D12" s="84"/>
      <c r="E12" s="38">
        <v>200</v>
      </c>
      <c r="F12" s="40">
        <v>0.04</v>
      </c>
      <c r="G12" s="40">
        <f t="shared" si="0"/>
        <v>8</v>
      </c>
    </row>
    <row r="13" spans="1:7" x14ac:dyDescent="0.3">
      <c r="A13" s="83" t="s">
        <v>15</v>
      </c>
      <c r="B13" s="90"/>
      <c r="C13" s="90"/>
      <c r="D13" s="84"/>
      <c r="E13" s="38">
        <v>200</v>
      </c>
      <c r="F13" s="40">
        <v>0.03</v>
      </c>
      <c r="G13" s="40">
        <f t="shared" si="0"/>
        <v>6</v>
      </c>
    </row>
    <row r="14" spans="1:7" ht="16.2" thickBot="1" x14ac:dyDescent="0.35">
      <c r="A14" s="41" t="s">
        <v>73</v>
      </c>
      <c r="B14" s="42"/>
      <c r="C14" s="43"/>
      <c r="D14" s="44"/>
      <c r="E14" s="45"/>
      <c r="F14" s="46">
        <f>SUM(F7:F13)</f>
        <v>1.08</v>
      </c>
      <c r="G14" s="47">
        <f>SUM(G7:G13)</f>
        <v>216</v>
      </c>
    </row>
    <row r="15" spans="1:7" ht="16.2" thickBot="1" x14ac:dyDescent="0.35">
      <c r="A15" s="26" t="s">
        <v>74</v>
      </c>
      <c r="B15" s="27"/>
      <c r="C15" s="27"/>
      <c r="D15" s="27"/>
      <c r="E15" s="27"/>
      <c r="F15" s="27"/>
      <c r="G15" s="28"/>
    </row>
    <row r="16" spans="1:7" ht="15" thickBot="1" x14ac:dyDescent="0.35">
      <c r="A16" s="95" t="s">
        <v>32</v>
      </c>
      <c r="B16" s="96"/>
      <c r="C16" s="96"/>
      <c r="D16" s="97"/>
      <c r="E16" s="29">
        <v>200</v>
      </c>
      <c r="F16" s="49">
        <v>1.59</v>
      </c>
      <c r="G16" s="51">
        <f>F16*E16</f>
        <v>318</v>
      </c>
    </row>
    <row r="17" spans="1:7" ht="16.2" thickBot="1" x14ac:dyDescent="0.35">
      <c r="A17" s="30" t="s">
        <v>73</v>
      </c>
      <c r="B17" s="31"/>
      <c r="C17" s="31"/>
      <c r="D17" s="31"/>
      <c r="E17" s="32">
        <v>200</v>
      </c>
      <c r="F17" s="50">
        <f>+F16</f>
        <v>1.59</v>
      </c>
      <c r="G17" s="52">
        <f>F17*E17</f>
        <v>318</v>
      </c>
    </row>
    <row r="18" spans="1:7" ht="15.6" x14ac:dyDescent="0.3">
      <c r="A18" s="33" t="s">
        <v>75</v>
      </c>
      <c r="B18" s="34"/>
      <c r="C18" s="34"/>
      <c r="D18" s="34"/>
      <c r="E18" s="34"/>
      <c r="F18" s="34"/>
      <c r="G18" s="37"/>
    </row>
    <row r="19" spans="1:7" x14ac:dyDescent="0.3">
      <c r="A19" s="83" t="s">
        <v>18</v>
      </c>
      <c r="B19" s="90"/>
      <c r="C19" s="90"/>
      <c r="D19" s="84"/>
      <c r="E19" s="39">
        <v>200</v>
      </c>
      <c r="F19" s="55">
        <v>0.32</v>
      </c>
      <c r="G19" s="40">
        <f>E19*F19</f>
        <v>64</v>
      </c>
    </row>
    <row r="20" spans="1:7" x14ac:dyDescent="0.3">
      <c r="A20" s="83" t="s">
        <v>54</v>
      </c>
      <c r="B20" s="90"/>
      <c r="C20" s="90"/>
      <c r="D20" s="84"/>
      <c r="E20" s="39">
        <v>200</v>
      </c>
      <c r="F20" s="55">
        <v>0.05</v>
      </c>
      <c r="G20" s="40">
        <f t="shared" ref="G20:G30" si="1">E20*F20</f>
        <v>10</v>
      </c>
    </row>
    <row r="21" spans="1:7" x14ac:dyDescent="0.3">
      <c r="A21" s="83" t="s">
        <v>55</v>
      </c>
      <c r="B21" s="90"/>
      <c r="C21" s="90"/>
      <c r="D21" s="84"/>
      <c r="E21" s="39">
        <v>40</v>
      </c>
      <c r="F21" s="55">
        <v>0.18</v>
      </c>
      <c r="G21" s="40">
        <f t="shared" si="1"/>
        <v>7.1999999999999993</v>
      </c>
    </row>
    <row r="22" spans="1:7" x14ac:dyDescent="0.3">
      <c r="A22" s="83" t="s">
        <v>56</v>
      </c>
      <c r="B22" s="90"/>
      <c r="C22" s="90"/>
      <c r="D22" s="84"/>
      <c r="E22" s="39">
        <v>40</v>
      </c>
      <c r="F22" s="55">
        <v>0.1</v>
      </c>
      <c r="G22" s="40">
        <f t="shared" si="1"/>
        <v>4</v>
      </c>
    </row>
    <row r="23" spans="1:7" x14ac:dyDescent="0.3">
      <c r="A23" s="83" t="s">
        <v>58</v>
      </c>
      <c r="B23" s="90"/>
      <c r="C23" s="90"/>
      <c r="D23" s="84"/>
      <c r="E23" s="39">
        <v>40</v>
      </c>
      <c r="F23" s="55">
        <v>0.15</v>
      </c>
      <c r="G23" s="40">
        <f t="shared" si="1"/>
        <v>6</v>
      </c>
    </row>
    <row r="24" spans="1:7" x14ac:dyDescent="0.3">
      <c r="A24" s="83" t="s">
        <v>60</v>
      </c>
      <c r="B24" s="90"/>
      <c r="C24" s="90"/>
      <c r="D24" s="84"/>
      <c r="E24" s="39">
        <v>1</v>
      </c>
      <c r="F24" s="55">
        <v>5.84</v>
      </c>
      <c r="G24" s="40">
        <f t="shared" si="1"/>
        <v>5.84</v>
      </c>
    </row>
    <row r="25" spans="1:7" x14ac:dyDescent="0.3">
      <c r="A25" s="83" t="s">
        <v>61</v>
      </c>
      <c r="B25" s="90"/>
      <c r="C25" s="90"/>
      <c r="D25" s="84"/>
      <c r="E25" s="39">
        <v>2</v>
      </c>
      <c r="F25" s="55">
        <v>0.125</v>
      </c>
      <c r="G25" s="40">
        <f t="shared" si="1"/>
        <v>0.25</v>
      </c>
    </row>
    <row r="26" spans="1:7" x14ac:dyDescent="0.3">
      <c r="A26" s="83" t="s">
        <v>62</v>
      </c>
      <c r="B26" s="90"/>
      <c r="C26" s="90"/>
      <c r="D26" s="84"/>
      <c r="E26" s="39">
        <v>1</v>
      </c>
      <c r="F26" s="55">
        <v>0.625</v>
      </c>
      <c r="G26" s="40">
        <f t="shared" si="1"/>
        <v>0.625</v>
      </c>
    </row>
    <row r="27" spans="1:7" x14ac:dyDescent="0.3">
      <c r="A27" s="83" t="s">
        <v>63</v>
      </c>
      <c r="B27" s="90"/>
      <c r="C27" s="90"/>
      <c r="D27" s="84"/>
      <c r="E27" s="39">
        <v>1</v>
      </c>
      <c r="F27" s="55">
        <v>0.20833333333333301</v>
      </c>
      <c r="G27" s="40">
        <f t="shared" si="1"/>
        <v>0.20833333333333301</v>
      </c>
    </row>
    <row r="28" spans="1:7" x14ac:dyDescent="0.3">
      <c r="A28" s="79" t="s">
        <v>64</v>
      </c>
      <c r="B28" s="91"/>
      <c r="C28" s="91"/>
      <c r="D28" s="80"/>
      <c r="E28" s="39">
        <v>3</v>
      </c>
      <c r="F28" s="55">
        <v>1.28</v>
      </c>
      <c r="G28" s="40">
        <f t="shared" si="1"/>
        <v>3.84</v>
      </c>
    </row>
    <row r="29" spans="1:7" x14ac:dyDescent="0.3">
      <c r="A29" s="79" t="s">
        <v>65</v>
      </c>
      <c r="B29" s="91"/>
      <c r="C29" s="91"/>
      <c r="D29" s="80"/>
      <c r="E29" s="39">
        <v>2</v>
      </c>
      <c r="F29" s="55">
        <v>3</v>
      </c>
      <c r="G29" s="40">
        <f t="shared" si="1"/>
        <v>6</v>
      </c>
    </row>
    <row r="30" spans="1:7" x14ac:dyDescent="0.3">
      <c r="A30" s="98" t="s">
        <v>66</v>
      </c>
      <c r="B30" s="99"/>
      <c r="C30" s="99"/>
      <c r="D30" s="100"/>
      <c r="E30" s="39">
        <v>1</v>
      </c>
      <c r="F30" s="55">
        <v>75</v>
      </c>
      <c r="G30" s="40">
        <f t="shared" si="1"/>
        <v>75</v>
      </c>
    </row>
    <row r="31" spans="1:7" ht="16.2" thickBot="1" x14ac:dyDescent="0.35">
      <c r="A31" s="35" t="s">
        <v>76</v>
      </c>
      <c r="B31" s="36"/>
      <c r="C31" s="36"/>
      <c r="D31" s="36"/>
      <c r="E31" s="53"/>
      <c r="F31" s="56">
        <f>SUM(F19:F30)</f>
        <v>86.87833333333333</v>
      </c>
      <c r="G31" s="54">
        <f>G30+G23+G22+G21+G20+G19</f>
        <v>166.2</v>
      </c>
    </row>
    <row r="32" spans="1:7" ht="15" thickBot="1" x14ac:dyDescent="0.35">
      <c r="A32" s="59" t="s">
        <v>16</v>
      </c>
      <c r="B32" s="60"/>
      <c r="C32" s="61"/>
      <c r="D32" s="62"/>
      <c r="E32" s="63">
        <v>200</v>
      </c>
      <c r="F32" s="64">
        <f>G31+G17+G14</f>
        <v>700.2</v>
      </c>
      <c r="G32" s="65">
        <f>F32/E32</f>
        <v>3.5010000000000003</v>
      </c>
    </row>
  </sheetData>
  <mergeCells count="23">
    <mergeCell ref="A22:D22"/>
    <mergeCell ref="A23:D23"/>
    <mergeCell ref="A30:D30"/>
    <mergeCell ref="A2:C2"/>
    <mergeCell ref="A1:C1"/>
    <mergeCell ref="A13:D13"/>
    <mergeCell ref="A21:D21"/>
    <mergeCell ref="A5:D5"/>
    <mergeCell ref="A7:D7"/>
    <mergeCell ref="A16:D16"/>
    <mergeCell ref="A19:D19"/>
    <mergeCell ref="A20:D20"/>
    <mergeCell ref="A8:D8"/>
    <mergeCell ref="A9:D9"/>
    <mergeCell ref="A10:D10"/>
    <mergeCell ref="A11:D11"/>
    <mergeCell ref="A12:D12"/>
    <mergeCell ref="A27:D27"/>
    <mergeCell ref="A28:D28"/>
    <mergeCell ref="A29:D29"/>
    <mergeCell ref="A24:D24"/>
    <mergeCell ref="A25:D25"/>
    <mergeCell ref="A26:D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3A4AB-CE9E-4702-B767-AF5C779B4039}">
  <dimension ref="A1:J23"/>
  <sheetViews>
    <sheetView topLeftCell="A7" zoomScale="108" workbookViewId="0">
      <selection activeCell="I16" sqref="I16:J16"/>
    </sheetView>
  </sheetViews>
  <sheetFormatPr defaultColWidth="11.5546875" defaultRowHeight="14.4" x14ac:dyDescent="0.3"/>
  <cols>
    <col min="1" max="1" width="15.44140625" customWidth="1"/>
    <col min="2" max="2" width="12.5546875" customWidth="1"/>
    <col min="3" max="3" width="16.6640625" customWidth="1"/>
    <col min="4" max="4" width="24.6640625" customWidth="1"/>
    <col min="5" max="5" width="11.44140625" customWidth="1"/>
    <col min="6" max="6" width="24.5546875" customWidth="1"/>
    <col min="7" max="7" width="15" customWidth="1"/>
    <col min="8" max="8" width="21.5546875" customWidth="1"/>
    <col min="9" max="9" width="11.44140625" customWidth="1"/>
    <col min="10" max="10" width="20.88671875" customWidth="1"/>
  </cols>
  <sheetData>
    <row r="1" spans="1:10" ht="15" customHeight="1" x14ac:dyDescent="0.3">
      <c r="A1" s="87" t="s">
        <v>21</v>
      </c>
      <c r="B1" s="87"/>
      <c r="C1" s="87"/>
      <c r="D1" s="87"/>
      <c r="E1" s="87"/>
      <c r="F1" s="87"/>
      <c r="G1" s="87"/>
      <c r="H1" s="87"/>
      <c r="I1" s="4"/>
    </row>
    <row r="2" spans="1:10" x14ac:dyDescent="0.3">
      <c r="A2" s="87"/>
      <c r="B2" s="87"/>
      <c r="C2" s="87"/>
      <c r="D2" s="87"/>
      <c r="E2" s="87"/>
      <c r="F2" s="87"/>
      <c r="G2" s="87"/>
      <c r="H2" s="87"/>
      <c r="I2" s="4"/>
    </row>
    <row r="3" spans="1:10" x14ac:dyDescent="0.3">
      <c r="A3" s="82" t="s">
        <v>22</v>
      </c>
      <c r="B3" s="82"/>
      <c r="C3" s="82" t="s">
        <v>23</v>
      </c>
      <c r="D3" s="82"/>
      <c r="E3" s="82" t="s">
        <v>27</v>
      </c>
      <c r="F3" s="82"/>
      <c r="G3" s="82" t="s">
        <v>28</v>
      </c>
      <c r="H3" s="82"/>
    </row>
    <row r="4" spans="1:10" x14ac:dyDescent="0.3">
      <c r="A4" s="85" t="s">
        <v>6</v>
      </c>
      <c r="B4" s="85"/>
      <c r="C4" s="105" t="s">
        <v>24</v>
      </c>
      <c r="D4" s="105"/>
      <c r="E4" s="86">
        <v>8</v>
      </c>
      <c r="F4" s="86"/>
      <c r="G4" s="86">
        <f>E4/0.5</f>
        <v>16</v>
      </c>
      <c r="H4" s="86"/>
    </row>
    <row r="5" spans="1:10" x14ac:dyDescent="0.3">
      <c r="A5" s="85" t="s">
        <v>10</v>
      </c>
      <c r="B5" s="85"/>
      <c r="C5" s="105" t="s">
        <v>26</v>
      </c>
      <c r="D5" s="105"/>
      <c r="E5" s="86">
        <v>1</v>
      </c>
      <c r="F5" s="86"/>
      <c r="G5" s="86">
        <f t="shared" ref="G5:G10" si="0">E5/1</f>
        <v>1</v>
      </c>
      <c r="H5" s="86"/>
    </row>
    <row r="6" spans="1:10" x14ac:dyDescent="0.3">
      <c r="A6" s="85" t="s">
        <v>11</v>
      </c>
      <c r="B6" s="85"/>
      <c r="C6" s="105" t="s">
        <v>25</v>
      </c>
      <c r="D6" s="105"/>
      <c r="E6" s="86">
        <v>15</v>
      </c>
      <c r="F6" s="86"/>
      <c r="G6" s="86">
        <f t="shared" si="0"/>
        <v>15</v>
      </c>
      <c r="H6" s="86"/>
    </row>
    <row r="7" spans="1:10" x14ac:dyDescent="0.3">
      <c r="A7" s="85" t="s">
        <v>12</v>
      </c>
      <c r="B7" s="85"/>
      <c r="C7" s="105" t="s">
        <v>25</v>
      </c>
      <c r="D7" s="105"/>
      <c r="E7" s="86">
        <v>12</v>
      </c>
      <c r="F7" s="86"/>
      <c r="G7" s="86">
        <f t="shared" si="0"/>
        <v>12</v>
      </c>
      <c r="H7" s="86"/>
    </row>
    <row r="8" spans="1:10" x14ac:dyDescent="0.3">
      <c r="A8" s="85" t="s">
        <v>13</v>
      </c>
      <c r="B8" s="85"/>
      <c r="C8" s="105" t="s">
        <v>25</v>
      </c>
      <c r="D8" s="105"/>
      <c r="E8" s="86">
        <v>7.5</v>
      </c>
      <c r="F8" s="86"/>
      <c r="G8" s="86">
        <f t="shared" si="0"/>
        <v>7.5</v>
      </c>
      <c r="H8" s="86"/>
    </row>
    <row r="9" spans="1:10" x14ac:dyDescent="0.3">
      <c r="A9" s="85" t="s">
        <v>14</v>
      </c>
      <c r="B9" s="85"/>
      <c r="C9" s="105" t="s">
        <v>26</v>
      </c>
      <c r="D9" s="105"/>
      <c r="E9" s="86">
        <v>15</v>
      </c>
      <c r="F9" s="86"/>
      <c r="G9" s="86">
        <f t="shared" si="0"/>
        <v>15</v>
      </c>
      <c r="H9" s="86"/>
    </row>
    <row r="10" spans="1:10" x14ac:dyDescent="0.3">
      <c r="A10" s="85" t="s">
        <v>15</v>
      </c>
      <c r="B10" s="85"/>
      <c r="C10" s="105" t="s">
        <v>26</v>
      </c>
      <c r="D10" s="105"/>
      <c r="E10" s="86">
        <v>17</v>
      </c>
      <c r="F10" s="86"/>
      <c r="G10" s="86">
        <f t="shared" si="0"/>
        <v>17</v>
      </c>
      <c r="H10" s="86"/>
    </row>
    <row r="11" spans="1:10" x14ac:dyDescent="0.3">
      <c r="A11" s="102" t="s">
        <v>30</v>
      </c>
      <c r="B11" s="103"/>
      <c r="C11" s="103"/>
      <c r="D11" s="104"/>
      <c r="E11" s="81">
        <f>SUM(E4:F10)</f>
        <v>75.5</v>
      </c>
      <c r="F11" s="82"/>
      <c r="G11" s="81">
        <f>SUM(G4:H10)</f>
        <v>83.5</v>
      </c>
      <c r="H11" s="82"/>
    </row>
    <row r="12" spans="1:10" x14ac:dyDescent="0.3">
      <c r="A12" s="11"/>
    </row>
    <row r="13" spans="1:10" ht="15" customHeight="1" x14ac:dyDescent="0.3">
      <c r="A13" s="88" t="s">
        <v>29</v>
      </c>
      <c r="B13" s="88"/>
      <c r="C13" s="88"/>
      <c r="D13" s="88"/>
      <c r="E13" s="88"/>
      <c r="F13" s="88"/>
      <c r="G13" s="88"/>
      <c r="H13" s="88"/>
      <c r="I13" s="88"/>
      <c r="J13" s="88"/>
    </row>
    <row r="14" spans="1:10" x14ac:dyDescent="0.3">
      <c r="A14" s="88"/>
      <c r="B14" s="88"/>
      <c r="C14" s="88"/>
      <c r="D14" s="88"/>
      <c r="E14" s="88"/>
      <c r="F14" s="88"/>
      <c r="G14" s="88"/>
      <c r="H14" s="88"/>
      <c r="I14" s="88"/>
      <c r="J14" s="88"/>
    </row>
    <row r="15" spans="1:10" x14ac:dyDescent="0.3">
      <c r="A15" s="9" t="s">
        <v>17</v>
      </c>
      <c r="B15" s="10" t="s">
        <v>7</v>
      </c>
      <c r="C15" s="82" t="s">
        <v>4</v>
      </c>
      <c r="D15" s="82"/>
      <c r="E15" s="82" t="str">
        <f>G3</f>
        <v>COSTO UNITARIO(1 Kg o 1 L)</v>
      </c>
      <c r="F15" s="82"/>
      <c r="G15" s="82" t="s">
        <v>5</v>
      </c>
      <c r="H15" s="82"/>
      <c r="I15" s="82" t="s">
        <v>31</v>
      </c>
      <c r="J15" s="82"/>
    </row>
    <row r="16" spans="1:10" x14ac:dyDescent="0.3">
      <c r="A16" s="5">
        <f>4.8*2</f>
        <v>9.6</v>
      </c>
      <c r="B16" s="6" t="s">
        <v>8</v>
      </c>
      <c r="C16" s="85" t="s">
        <v>6</v>
      </c>
      <c r="D16" s="85"/>
      <c r="E16" s="86">
        <f>16</f>
        <v>16</v>
      </c>
      <c r="F16" s="86"/>
      <c r="G16" s="86">
        <f t="shared" ref="G16:G22" si="1">A16*E16</f>
        <v>153.6</v>
      </c>
      <c r="H16" s="86"/>
      <c r="I16" s="86">
        <f>G16/200</f>
        <v>0.76800000000000002</v>
      </c>
      <c r="J16" s="86"/>
    </row>
    <row r="17" spans="1:10" x14ac:dyDescent="0.3">
      <c r="A17" s="5">
        <f>0.8*2</f>
        <v>1.6</v>
      </c>
      <c r="B17" s="8" t="s">
        <v>9</v>
      </c>
      <c r="C17" s="83" t="s">
        <v>10</v>
      </c>
      <c r="D17" s="84"/>
      <c r="E17" s="86">
        <v>1</v>
      </c>
      <c r="F17" s="86"/>
      <c r="G17" s="86">
        <f t="shared" si="1"/>
        <v>1.6</v>
      </c>
      <c r="H17" s="86"/>
      <c r="I17" s="86">
        <f>G17/200</f>
        <v>8.0000000000000002E-3</v>
      </c>
      <c r="J17" s="86"/>
    </row>
    <row r="18" spans="1:10" x14ac:dyDescent="0.3">
      <c r="A18" s="5">
        <f>0.8*2</f>
        <v>1.6</v>
      </c>
      <c r="B18" s="8" t="s">
        <v>8</v>
      </c>
      <c r="C18" s="83" t="s">
        <v>11</v>
      </c>
      <c r="D18" s="84"/>
      <c r="E18" s="86">
        <v>15</v>
      </c>
      <c r="F18" s="86"/>
      <c r="G18" s="86">
        <f t="shared" si="1"/>
        <v>24</v>
      </c>
      <c r="H18" s="86"/>
      <c r="I18" s="86">
        <f t="shared" ref="I18:I22" si="2">G18/200</f>
        <v>0.12</v>
      </c>
      <c r="J18" s="86"/>
    </row>
    <row r="19" spans="1:10" x14ac:dyDescent="0.3">
      <c r="A19" s="5">
        <v>0.8</v>
      </c>
      <c r="B19" s="8" t="s">
        <v>8</v>
      </c>
      <c r="C19" s="83" t="s">
        <v>12</v>
      </c>
      <c r="D19" s="84"/>
      <c r="E19" s="86">
        <v>12</v>
      </c>
      <c r="F19" s="86"/>
      <c r="G19" s="86">
        <f t="shared" si="1"/>
        <v>9.6000000000000014</v>
      </c>
      <c r="H19" s="86"/>
      <c r="I19" s="86">
        <f t="shared" si="2"/>
        <v>4.8000000000000008E-2</v>
      </c>
      <c r="J19" s="86"/>
    </row>
    <row r="20" spans="1:10" x14ac:dyDescent="0.3">
      <c r="A20" s="5">
        <f>0.8*2</f>
        <v>1.6</v>
      </c>
      <c r="B20" s="8" t="s">
        <v>8</v>
      </c>
      <c r="C20" s="83" t="s">
        <v>13</v>
      </c>
      <c r="D20" s="84"/>
      <c r="E20" s="86">
        <v>7.5</v>
      </c>
      <c r="F20" s="86"/>
      <c r="G20" s="86">
        <f t="shared" si="1"/>
        <v>12</v>
      </c>
      <c r="H20" s="86"/>
      <c r="I20" s="86">
        <f t="shared" si="2"/>
        <v>0.06</v>
      </c>
      <c r="J20" s="86"/>
    </row>
    <row r="21" spans="1:10" x14ac:dyDescent="0.3">
      <c r="A21" s="5">
        <f>0.24*2</f>
        <v>0.48</v>
      </c>
      <c r="B21" s="8" t="s">
        <v>9</v>
      </c>
      <c r="C21" s="83" t="s">
        <v>14</v>
      </c>
      <c r="D21" s="84"/>
      <c r="E21" s="86">
        <v>15</v>
      </c>
      <c r="F21" s="86"/>
      <c r="G21" s="86">
        <f t="shared" si="1"/>
        <v>7.1999999999999993</v>
      </c>
      <c r="H21" s="86"/>
      <c r="I21" s="86">
        <f t="shared" si="2"/>
        <v>3.5999999999999997E-2</v>
      </c>
      <c r="J21" s="86"/>
    </row>
    <row r="22" spans="1:10" x14ac:dyDescent="0.3">
      <c r="A22" s="5">
        <f>0.16*2</f>
        <v>0.32</v>
      </c>
      <c r="B22" s="8" t="s">
        <v>9</v>
      </c>
      <c r="C22" s="83" t="s">
        <v>15</v>
      </c>
      <c r="D22" s="84"/>
      <c r="E22" s="86">
        <v>17</v>
      </c>
      <c r="F22" s="86"/>
      <c r="G22" s="86">
        <f t="shared" si="1"/>
        <v>5.44</v>
      </c>
      <c r="H22" s="86"/>
      <c r="I22" s="86">
        <f t="shared" si="2"/>
        <v>2.7200000000000002E-2</v>
      </c>
      <c r="J22" s="86"/>
    </row>
    <row r="23" spans="1:10" x14ac:dyDescent="0.3">
      <c r="A23" s="102" t="s">
        <v>30</v>
      </c>
      <c r="B23" s="103"/>
      <c r="C23" s="103"/>
      <c r="D23" s="104"/>
      <c r="E23" s="81">
        <f>SUM(E16:F22)</f>
        <v>83.5</v>
      </c>
      <c r="F23" s="82"/>
      <c r="G23" s="81">
        <f>SUM(G16:H22)</f>
        <v>213.43999999999997</v>
      </c>
      <c r="H23" s="82"/>
      <c r="I23" s="81">
        <f>SUM(I16:J22)</f>
        <v>1.0672000000000001</v>
      </c>
      <c r="J23" s="82"/>
    </row>
  </sheetData>
  <mergeCells count="73">
    <mergeCell ref="A1:H2"/>
    <mergeCell ref="G4:H4"/>
    <mergeCell ref="G5:H5"/>
    <mergeCell ref="G6:H6"/>
    <mergeCell ref="G7:H7"/>
    <mergeCell ref="C4:D4"/>
    <mergeCell ref="C5:D5"/>
    <mergeCell ref="C6:D6"/>
    <mergeCell ref="C7:D7"/>
    <mergeCell ref="C16:D16"/>
    <mergeCell ref="E16:F16"/>
    <mergeCell ref="G16:H16"/>
    <mergeCell ref="C3:D3"/>
    <mergeCell ref="E3:F3"/>
    <mergeCell ref="G10:H10"/>
    <mergeCell ref="G11:H11"/>
    <mergeCell ref="E10:F10"/>
    <mergeCell ref="E11:F11"/>
    <mergeCell ref="E4:F4"/>
    <mergeCell ref="E5:F5"/>
    <mergeCell ref="E6:F6"/>
    <mergeCell ref="E7:F7"/>
    <mergeCell ref="E8:F8"/>
    <mergeCell ref="E9:F9"/>
    <mergeCell ref="G3:H3"/>
    <mergeCell ref="C17:D17"/>
    <mergeCell ref="E17:F17"/>
    <mergeCell ref="G17:H17"/>
    <mergeCell ref="C18:D18"/>
    <mergeCell ref="E18:F18"/>
    <mergeCell ref="G18:H18"/>
    <mergeCell ref="E22:F22"/>
    <mergeCell ref="G22:H22"/>
    <mergeCell ref="C19:D19"/>
    <mergeCell ref="E19:F19"/>
    <mergeCell ref="G19:H19"/>
    <mergeCell ref="C20:D20"/>
    <mergeCell ref="E20:F20"/>
    <mergeCell ref="G20:H20"/>
    <mergeCell ref="A8:B8"/>
    <mergeCell ref="A9:B9"/>
    <mergeCell ref="A10:B10"/>
    <mergeCell ref="A13:J14"/>
    <mergeCell ref="I15:J15"/>
    <mergeCell ref="C15:D15"/>
    <mergeCell ref="E15:F15"/>
    <mergeCell ref="G15:H15"/>
    <mergeCell ref="G8:H8"/>
    <mergeCell ref="G9:H9"/>
    <mergeCell ref="C8:D8"/>
    <mergeCell ref="C9:D9"/>
    <mergeCell ref="C10:D10"/>
    <mergeCell ref="A3:B3"/>
    <mergeCell ref="A4:B4"/>
    <mergeCell ref="A5:B5"/>
    <mergeCell ref="A6:B6"/>
    <mergeCell ref="A7:B7"/>
    <mergeCell ref="A23:D23"/>
    <mergeCell ref="A11:D11"/>
    <mergeCell ref="I19:J19"/>
    <mergeCell ref="I20:J20"/>
    <mergeCell ref="I21:J21"/>
    <mergeCell ref="I22:J22"/>
    <mergeCell ref="I23:J23"/>
    <mergeCell ref="E23:F23"/>
    <mergeCell ref="G23:H23"/>
    <mergeCell ref="I16:J16"/>
    <mergeCell ref="I17:J17"/>
    <mergeCell ref="I18:J18"/>
    <mergeCell ref="C21:D21"/>
    <mergeCell ref="E21:F21"/>
    <mergeCell ref="G21:H21"/>
    <mergeCell ref="C22:D22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46495-E48E-4A5B-A1EB-DC935AE48881}">
  <dimension ref="B1:G16"/>
  <sheetViews>
    <sheetView zoomScale="91" workbookViewId="0">
      <selection activeCell="B22" sqref="B22"/>
    </sheetView>
  </sheetViews>
  <sheetFormatPr defaultColWidth="11.5546875" defaultRowHeight="14.4" x14ac:dyDescent="0.3"/>
  <cols>
    <col min="2" max="2" width="44.88671875" customWidth="1"/>
    <col min="5" max="5" width="11.44140625" customWidth="1"/>
    <col min="6" max="6" width="15.88671875" customWidth="1"/>
  </cols>
  <sheetData>
    <row r="1" spans="2:7" ht="15" customHeight="1" x14ac:dyDescent="0.3"/>
    <row r="2" spans="2:7" ht="15" customHeight="1" x14ac:dyDescent="0.3"/>
    <row r="3" spans="2:7" x14ac:dyDescent="0.3">
      <c r="B3" s="15" t="s">
        <v>33</v>
      </c>
      <c r="C3" s="15" t="s">
        <v>20</v>
      </c>
      <c r="E3" s="111" t="s">
        <v>43</v>
      </c>
      <c r="F3" s="111"/>
      <c r="G3" s="111"/>
    </row>
    <row r="4" spans="2:7" x14ac:dyDescent="0.3">
      <c r="B4" s="12" t="s">
        <v>34</v>
      </c>
      <c r="C4" s="12">
        <v>482</v>
      </c>
      <c r="E4" s="112" t="s">
        <v>44</v>
      </c>
      <c r="F4" s="112"/>
      <c r="G4" s="112"/>
    </row>
    <row r="5" spans="2:7" x14ac:dyDescent="0.3">
      <c r="B5" s="12" t="s">
        <v>35</v>
      </c>
      <c r="C5" s="17">
        <f>C4/12</f>
        <v>40.166666666666664</v>
      </c>
      <c r="E5" s="112" t="s">
        <v>45</v>
      </c>
      <c r="F5" s="112"/>
      <c r="G5" s="112"/>
    </row>
    <row r="6" spans="2:7" x14ac:dyDescent="0.3">
      <c r="B6" s="12" t="s">
        <v>36</v>
      </c>
      <c r="C6" s="17">
        <f>C4/12</f>
        <v>40.166666666666664</v>
      </c>
      <c r="E6" s="12">
        <f>200/5</f>
        <v>40</v>
      </c>
      <c r="F6" s="109" t="s">
        <v>46</v>
      </c>
      <c r="G6" s="110"/>
    </row>
    <row r="7" spans="2:7" x14ac:dyDescent="0.3">
      <c r="B7" s="12" t="s">
        <v>37</v>
      </c>
      <c r="C7" s="17">
        <f>C4/24</f>
        <v>20.083333333333332</v>
      </c>
      <c r="E7" s="12">
        <f>40*3</f>
        <v>120</v>
      </c>
      <c r="F7" s="109" t="s">
        <v>47</v>
      </c>
      <c r="G7" s="110"/>
    </row>
    <row r="8" spans="2:7" x14ac:dyDescent="0.3">
      <c r="B8" s="12" t="s">
        <v>38</v>
      </c>
      <c r="C8" s="17">
        <f>C4*11.15%</f>
        <v>53.743000000000002</v>
      </c>
      <c r="E8" s="106"/>
      <c r="F8" s="107"/>
      <c r="G8" s="108"/>
    </row>
    <row r="9" spans="2:7" x14ac:dyDescent="0.3">
      <c r="B9" s="15" t="s">
        <v>39</v>
      </c>
      <c r="C9" s="18">
        <f>SUM(C4:C8)</f>
        <v>636.15966666666668</v>
      </c>
    </row>
    <row r="10" spans="2:7" x14ac:dyDescent="0.3">
      <c r="B10" s="12" t="s">
        <v>41</v>
      </c>
      <c r="C10" s="16">
        <f>C9/240</f>
        <v>2.6506652777777777</v>
      </c>
    </row>
    <row r="11" spans="2:7" x14ac:dyDescent="0.3">
      <c r="B11" s="12" t="s">
        <v>42</v>
      </c>
      <c r="C11" s="12">
        <f>E7</f>
        <v>120</v>
      </c>
    </row>
    <row r="12" spans="2:7" x14ac:dyDescent="0.3">
      <c r="B12" s="19" t="s">
        <v>48</v>
      </c>
      <c r="C12" s="20">
        <f>318</f>
        <v>318</v>
      </c>
    </row>
    <row r="13" spans="2:7" x14ac:dyDescent="0.3">
      <c r="B13" s="12" t="s">
        <v>50</v>
      </c>
      <c r="C13" s="12">
        <v>200</v>
      </c>
    </row>
    <row r="14" spans="2:7" x14ac:dyDescent="0.3">
      <c r="B14" s="19" t="s">
        <v>49</v>
      </c>
      <c r="C14" s="21">
        <f>C12/C13</f>
        <v>1.59</v>
      </c>
    </row>
    <row r="16" spans="2:7" x14ac:dyDescent="0.3">
      <c r="B16" s="48"/>
    </row>
  </sheetData>
  <mergeCells count="6">
    <mergeCell ref="E8:G8"/>
    <mergeCell ref="F6:G6"/>
    <mergeCell ref="F7:G7"/>
    <mergeCell ref="E3:G3"/>
    <mergeCell ref="E4:G4"/>
    <mergeCell ref="E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78A1-BF9E-41E0-82BF-1472BA87DA3F}">
  <dimension ref="A1:I19"/>
  <sheetViews>
    <sheetView zoomScale="71" workbookViewId="0">
      <selection activeCell="D6" sqref="D6:E6"/>
    </sheetView>
  </sheetViews>
  <sheetFormatPr defaultColWidth="11.5546875" defaultRowHeight="14.4" x14ac:dyDescent="0.3"/>
  <cols>
    <col min="2" max="2" width="15.5546875" customWidth="1"/>
    <col min="5" max="5" width="18.109375" customWidth="1"/>
    <col min="7" max="7" width="24.5546875" customWidth="1"/>
  </cols>
  <sheetData>
    <row r="1" spans="1:9" x14ac:dyDescent="0.3">
      <c r="B1" s="87" t="s">
        <v>51</v>
      </c>
      <c r="C1" s="88"/>
      <c r="D1" s="88"/>
      <c r="E1" s="88"/>
      <c r="F1" s="88"/>
      <c r="G1" s="88"/>
      <c r="H1" s="88"/>
      <c r="I1" s="88"/>
    </row>
    <row r="2" spans="1:9" x14ac:dyDescent="0.3">
      <c r="B2" s="88"/>
      <c r="C2" s="88"/>
      <c r="D2" s="88"/>
      <c r="E2" s="88"/>
      <c r="F2" s="88"/>
      <c r="G2" s="88"/>
      <c r="H2" s="88"/>
      <c r="I2" s="88"/>
    </row>
    <row r="3" spans="1:9" x14ac:dyDescent="0.3">
      <c r="B3" s="9" t="s">
        <v>17</v>
      </c>
      <c r="C3" s="10" t="s">
        <v>7</v>
      </c>
      <c r="D3" s="82" t="s">
        <v>4</v>
      </c>
      <c r="E3" s="82"/>
      <c r="F3" s="89" t="s">
        <v>53</v>
      </c>
      <c r="G3" s="89"/>
      <c r="H3" s="82" t="s">
        <v>5</v>
      </c>
      <c r="I3" s="82"/>
    </row>
    <row r="4" spans="1:9" x14ac:dyDescent="0.3">
      <c r="A4" s="57" t="s">
        <v>77</v>
      </c>
      <c r="B4" s="5">
        <v>200</v>
      </c>
      <c r="C4" s="13" t="s">
        <v>52</v>
      </c>
      <c r="D4" s="85" t="s">
        <v>18</v>
      </c>
      <c r="E4" s="85"/>
      <c r="F4" s="76">
        <v>0.32</v>
      </c>
      <c r="G4" s="77"/>
      <c r="H4" s="86">
        <f>F4*B4</f>
        <v>64</v>
      </c>
      <c r="I4" s="86"/>
    </row>
    <row r="5" spans="1:9" x14ac:dyDescent="0.3">
      <c r="A5" s="57" t="s">
        <v>77</v>
      </c>
      <c r="B5" s="5">
        <v>200</v>
      </c>
      <c r="C5" s="13" t="s">
        <v>52</v>
      </c>
      <c r="D5" s="85" t="s">
        <v>54</v>
      </c>
      <c r="E5" s="85"/>
      <c r="F5" s="76">
        <v>0.05</v>
      </c>
      <c r="G5" s="77"/>
      <c r="H5" s="86">
        <f>F5*B5</f>
        <v>10</v>
      </c>
      <c r="I5" s="86"/>
    </row>
    <row r="6" spans="1:9" x14ac:dyDescent="0.3">
      <c r="A6" s="57" t="s">
        <v>77</v>
      </c>
      <c r="B6" s="5">
        <v>40</v>
      </c>
      <c r="C6" s="7" t="s">
        <v>52</v>
      </c>
      <c r="D6" s="85" t="s">
        <v>55</v>
      </c>
      <c r="E6" s="85"/>
      <c r="F6" s="76">
        <v>0.18</v>
      </c>
      <c r="G6" s="77"/>
      <c r="H6" s="86">
        <f t="shared" ref="H6:H7" si="0">F6*B6</f>
        <v>7.1999999999999993</v>
      </c>
      <c r="I6" s="86"/>
    </row>
    <row r="7" spans="1:9" x14ac:dyDescent="0.3">
      <c r="A7" s="57" t="s">
        <v>77</v>
      </c>
      <c r="B7" s="5">
        <v>40</v>
      </c>
      <c r="C7" s="7" t="s">
        <v>52</v>
      </c>
      <c r="D7" s="85" t="s">
        <v>56</v>
      </c>
      <c r="E7" s="85"/>
      <c r="F7" s="76">
        <v>0.1</v>
      </c>
      <c r="G7" s="77"/>
      <c r="H7" s="86">
        <f t="shared" si="0"/>
        <v>4</v>
      </c>
      <c r="I7" s="86"/>
    </row>
    <row r="8" spans="1:9" x14ac:dyDescent="0.3">
      <c r="A8" s="57" t="s">
        <v>77</v>
      </c>
      <c r="B8" s="5">
        <v>40</v>
      </c>
      <c r="C8" s="7" t="s">
        <v>59</v>
      </c>
      <c r="D8" s="85" t="s">
        <v>58</v>
      </c>
      <c r="E8" s="85"/>
      <c r="F8" s="76">
        <v>0.15</v>
      </c>
      <c r="G8" s="77"/>
      <c r="H8" s="86">
        <f>F8*B8</f>
        <v>6</v>
      </c>
      <c r="I8" s="86"/>
    </row>
    <row r="9" spans="1:9" x14ac:dyDescent="0.3">
      <c r="A9" s="57" t="s">
        <v>77</v>
      </c>
      <c r="B9" s="5">
        <v>1</v>
      </c>
      <c r="C9" s="7" t="s">
        <v>57</v>
      </c>
      <c r="D9" s="85" t="s">
        <v>60</v>
      </c>
      <c r="E9" s="85"/>
      <c r="F9" s="76">
        <v>5.84</v>
      </c>
      <c r="G9" s="77"/>
      <c r="H9" s="86">
        <f>F9</f>
        <v>5.84</v>
      </c>
      <c r="I9" s="86"/>
    </row>
    <row r="10" spans="1:9" x14ac:dyDescent="0.3">
      <c r="A10" s="14" t="s">
        <v>78</v>
      </c>
      <c r="B10" s="5">
        <v>2</v>
      </c>
      <c r="C10" s="7" t="s">
        <v>52</v>
      </c>
      <c r="D10" s="85" t="s">
        <v>61</v>
      </c>
      <c r="E10" s="85"/>
      <c r="F10" s="86">
        <f>1.5/12</f>
        <v>0.125</v>
      </c>
      <c r="G10" s="86"/>
      <c r="H10" s="86">
        <f>0.13*B10</f>
        <v>0.26</v>
      </c>
      <c r="I10" s="86"/>
    </row>
    <row r="11" spans="1:9" x14ac:dyDescent="0.3">
      <c r="A11" s="14" t="s">
        <v>78</v>
      </c>
      <c r="B11" s="5">
        <v>1</v>
      </c>
      <c r="C11" s="7" t="s">
        <v>52</v>
      </c>
      <c r="D11" s="83" t="s">
        <v>62</v>
      </c>
      <c r="E11" s="84"/>
      <c r="F11" s="76">
        <v>0.625</v>
      </c>
      <c r="G11" s="77"/>
      <c r="H11" s="76">
        <f>F11</f>
        <v>0.625</v>
      </c>
      <c r="I11" s="77"/>
    </row>
    <row r="12" spans="1:9" x14ac:dyDescent="0.3">
      <c r="A12" s="14" t="s">
        <v>78</v>
      </c>
      <c r="B12" s="5">
        <v>1</v>
      </c>
      <c r="C12" s="7" t="s">
        <v>52</v>
      </c>
      <c r="D12" s="83" t="s">
        <v>63</v>
      </c>
      <c r="E12" s="84"/>
      <c r="F12" s="76">
        <v>0.20833333333333334</v>
      </c>
      <c r="G12" s="77"/>
      <c r="H12" s="76">
        <f>F12</f>
        <v>0.20833333333333334</v>
      </c>
      <c r="I12" s="77"/>
    </row>
    <row r="13" spans="1:9" x14ac:dyDescent="0.3">
      <c r="A13" s="57" t="s">
        <v>77</v>
      </c>
      <c r="B13" s="5">
        <v>3</v>
      </c>
      <c r="C13" s="7" t="s">
        <v>52</v>
      </c>
      <c r="D13" s="79" t="s">
        <v>64</v>
      </c>
      <c r="E13" s="80"/>
      <c r="F13" s="76">
        <f>1.28</f>
        <v>1.28</v>
      </c>
      <c r="G13" s="77"/>
      <c r="H13" s="76">
        <f>F13*B13</f>
        <v>3.84</v>
      </c>
      <c r="I13" s="77"/>
    </row>
    <row r="14" spans="1:9" x14ac:dyDescent="0.3">
      <c r="A14" s="57" t="s">
        <v>77</v>
      </c>
      <c r="B14" s="5">
        <v>2</v>
      </c>
      <c r="C14" s="7" t="s">
        <v>52</v>
      </c>
      <c r="D14" s="79" t="s">
        <v>65</v>
      </c>
      <c r="E14" s="80"/>
      <c r="F14" s="76">
        <f>3</f>
        <v>3</v>
      </c>
      <c r="G14" s="77"/>
      <c r="H14" s="76">
        <f>F14*B14</f>
        <v>6</v>
      </c>
      <c r="I14" s="77"/>
    </row>
    <row r="15" spans="1:9" x14ac:dyDescent="0.3">
      <c r="A15" s="58" t="s">
        <v>79</v>
      </c>
      <c r="B15" s="22">
        <v>1</v>
      </c>
      <c r="C15" s="7"/>
      <c r="D15" s="72" t="s">
        <v>66</v>
      </c>
      <c r="E15" s="73"/>
      <c r="F15" s="74">
        <f>F16+F17</f>
        <v>75</v>
      </c>
      <c r="G15" s="75"/>
      <c r="H15" s="74">
        <f>F15</f>
        <v>75</v>
      </c>
      <c r="I15" s="75"/>
    </row>
    <row r="16" spans="1:9" ht="15" customHeight="1" x14ac:dyDescent="0.3">
      <c r="B16" s="22"/>
      <c r="C16" s="5"/>
      <c r="D16" s="78" t="s">
        <v>67</v>
      </c>
      <c r="E16" s="78"/>
      <c r="F16" s="76">
        <v>35</v>
      </c>
      <c r="G16" s="77"/>
      <c r="H16" s="76">
        <v>35</v>
      </c>
      <c r="I16" s="77"/>
    </row>
    <row r="17" spans="2:9" ht="15" customHeight="1" x14ac:dyDescent="0.3">
      <c r="B17" s="22"/>
      <c r="C17" s="5"/>
      <c r="D17" s="78" t="s">
        <v>68</v>
      </c>
      <c r="E17" s="78"/>
      <c r="F17" s="76">
        <v>40</v>
      </c>
      <c r="G17" s="77"/>
      <c r="H17" s="76">
        <v>40</v>
      </c>
      <c r="I17" s="77"/>
    </row>
    <row r="18" spans="2:9" x14ac:dyDescent="0.3">
      <c r="B18" s="66" t="s">
        <v>30</v>
      </c>
      <c r="C18" s="67"/>
      <c r="D18" s="67"/>
      <c r="E18" s="68"/>
      <c r="F18" s="81"/>
      <c r="G18" s="82"/>
      <c r="H18" s="81">
        <f>SUM(H4:I15)</f>
        <v>182.97333333333336</v>
      </c>
      <c r="I18" s="82"/>
    </row>
    <row r="19" spans="2:9" x14ac:dyDescent="0.3">
      <c r="F19" s="69" t="s">
        <v>69</v>
      </c>
      <c r="G19" s="69"/>
      <c r="H19" s="70">
        <f>H18/200</f>
        <v>0.91486666666666683</v>
      </c>
      <c r="I19" s="71"/>
    </row>
  </sheetData>
  <mergeCells count="51">
    <mergeCell ref="B1:I2"/>
    <mergeCell ref="D3:E3"/>
    <mergeCell ref="H3:I3"/>
    <mergeCell ref="D4:E4"/>
    <mergeCell ref="F3:G3"/>
    <mergeCell ref="H4:I4"/>
    <mergeCell ref="H7:I7"/>
    <mergeCell ref="D8:E8"/>
    <mergeCell ref="F8:G8"/>
    <mergeCell ref="H8:I8"/>
    <mergeCell ref="D5:E5"/>
    <mergeCell ref="F5:G5"/>
    <mergeCell ref="H5:I5"/>
    <mergeCell ref="D6:E6"/>
    <mergeCell ref="F6:G6"/>
    <mergeCell ref="H6:I6"/>
    <mergeCell ref="H11:I11"/>
    <mergeCell ref="D9:E9"/>
    <mergeCell ref="F9:G9"/>
    <mergeCell ref="H9:I9"/>
    <mergeCell ref="D10:E10"/>
    <mergeCell ref="F10:G10"/>
    <mergeCell ref="H10:I10"/>
    <mergeCell ref="F4:G4"/>
    <mergeCell ref="D11:E11"/>
    <mergeCell ref="D12:E12"/>
    <mergeCell ref="D13:E13"/>
    <mergeCell ref="F11:G11"/>
    <mergeCell ref="D7:E7"/>
    <mergeCell ref="F7:G7"/>
    <mergeCell ref="F12:G12"/>
    <mergeCell ref="F13:G13"/>
    <mergeCell ref="H12:I12"/>
    <mergeCell ref="H13:I13"/>
    <mergeCell ref="D14:E14"/>
    <mergeCell ref="F14:G14"/>
    <mergeCell ref="H14:I14"/>
    <mergeCell ref="B18:E18"/>
    <mergeCell ref="F19:G19"/>
    <mergeCell ref="H19:I19"/>
    <mergeCell ref="D15:E15"/>
    <mergeCell ref="F15:G15"/>
    <mergeCell ref="H15:I15"/>
    <mergeCell ref="F17:G17"/>
    <mergeCell ref="H17:I17"/>
    <mergeCell ref="F16:G16"/>
    <mergeCell ref="H16:I16"/>
    <mergeCell ref="D16:E16"/>
    <mergeCell ref="D17:E17"/>
    <mergeCell ref="F18:G18"/>
    <mergeCell ref="H18:I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Hoja1</vt:lpstr>
      <vt:lpstr>C.TOTAL PRODUCCIÓN POR JABÓN</vt:lpstr>
      <vt:lpstr>MATERIA PRIMA DIRECTA</vt:lpstr>
      <vt:lpstr>MANO DE OBRA DIRECTA</vt:lpstr>
      <vt:lpstr>COSTOS INDIRECTOS DE FABRICACIÓ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 Castro</dc:creator>
  <cp:lastModifiedBy>Carina Rodriguez</cp:lastModifiedBy>
  <dcterms:created xsi:type="dcterms:W3CDTF">2026-06-23T00:14:16Z</dcterms:created>
  <dcterms:modified xsi:type="dcterms:W3CDTF">2026-07-03T13:47:13Z</dcterms:modified>
</cp:coreProperties>
</file>